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p table" sheetId="2" state="visible" r:id="rId2"/>
    <sheet xmlns:r="http://schemas.openxmlformats.org/officeDocument/2006/relationships" name="Exit" sheetId="3" state="visible" r:id="rId3"/>
    <sheet xmlns:r="http://schemas.openxmlformats.org/officeDocument/2006/relationships" name="SL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 €"/>
    <numFmt numFmtId="166" formatCode="0.0000"/>
    <numFmt numFmtId="167" formatCode="0.0&quot;x&quot;"/>
    <numFmt numFmtId="168" formatCode="#,##0.00 €"/>
  </numFmts>
  <fonts count="4">
    <font>
      <name val="Calibri"/>
      <family val="2"/>
      <color theme="1"/>
      <sz val="11"/>
      <scheme val="minor"/>
    </font>
    <font>
      <b val="1"/>
      <color rgb="00111B27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11B27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0" borderId="0" pivotButton="0" quotePrefix="0" xfId="0"/>
    <xf numFmtId="0" fontId="3" fillId="3" borderId="0" applyAlignment="1" pivotButton="0" quotePrefix="0" xfId="0">
      <alignment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4" fontId="2" fillId="0" borderId="0" pivotButton="0" quotePrefix="0" xfId="0"/>
    <xf numFmtId="165" fontId="2" fillId="0" borderId="0" pivotButton="0" quotePrefix="0" xfId="0"/>
    <xf numFmtId="167" fontId="0" fillId="2" borderId="0" pivotButton="0" quotePrefix="0" xfId="0"/>
    <xf numFmtId="165" fontId="0" fillId="2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vertical="top" wrapText="1"/>
    </xf>
    <xf numFmtId="168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Cap table template — Finetic Consulting</t>
        </is>
      </c>
    </row>
    <row r="3">
      <c r="A3" t="inlineStr">
        <is>
          <t>How to use:</t>
        </is>
      </c>
    </row>
    <row r="4">
      <c r="A4" t="inlineStr">
        <is>
          <t>1. Change only the yellow cells. Everything else is calculated by formulas.</t>
        </is>
      </c>
    </row>
    <row r="5">
      <c r="A5" t="inlineStr">
        <is>
          <t>2. "Cap table" sheet: two founders, a SAFE (post-money; converts at the lower of the cap and the seed pre-money), a seed round and a Series A with a post-money option pool.</t>
        </is>
      </c>
    </row>
    <row r="6">
      <c r="A6" t="inlineStr">
        <is>
          <t>3. The option pool is created before the round money (included in the pre-money), as investors usually require. So the founders' effective pre-money is lower than the headline — shown at the bottom of the sheet.</t>
        </is>
      </c>
    </row>
    <row r="7">
      <c r="A7" t="inlineStr">
        <is>
          <t>4. "Exit" sheet: how much each holder receives at three sale prices, with a 1x non-participating liquidation preference. Simplified model.</t>
        </is>
      </c>
    </row>
    <row r="8">
      <c r="A8" t="inlineStr">
        <is>
          <t>5. "SL log" sheet: meeting and deed dates, share numbers, premium — what must match the register of members (libro registro de socios).</t>
        </is>
      </c>
    </row>
    <row r="9">
      <c r="A9" t="inlineStr"/>
    </row>
    <row r="10">
      <c r="A10" t="inlineStr">
        <is>
          <t>All examples are illustrative. The template is a calculation tool, not a legal document: check round and conversion terms against your own agreements.</t>
        </is>
      </c>
    </row>
    <row r="11">
      <c r="A11" t="inlineStr">
        <is>
          <t>More on dilution, option pools, SAFEs and the cap table of a Spanish SL: https://finetic.consulting/en/cap-table-and-dilution/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Cap table by round</t>
        </is>
      </c>
    </row>
    <row r="3">
      <c r="A3" s="2" t="inlineStr">
        <is>
          <t>Inputs (yellow cells)</t>
        </is>
      </c>
    </row>
    <row r="4">
      <c r="A4" t="inlineStr">
        <is>
          <t>Founder 1 name</t>
        </is>
      </c>
      <c r="B4" s="3" t="inlineStr">
        <is>
          <t>Founder 1</t>
        </is>
      </c>
    </row>
    <row r="5">
      <c r="A5" t="inlineStr">
        <is>
          <t>Founder 2 name</t>
        </is>
      </c>
      <c r="B5" s="3" t="inlineStr">
        <is>
          <t>Founder 2</t>
        </is>
      </c>
    </row>
    <row r="6">
      <c r="A6" t="inlineStr">
        <is>
          <t>Founder 1 stake at start</t>
        </is>
      </c>
      <c r="B6" s="4" t="n">
        <v>0.5</v>
      </c>
    </row>
    <row r="7">
      <c r="A7" t="inlineStr">
        <is>
          <t>SAFE: amount, €</t>
        </is>
      </c>
      <c r="B7" s="5" t="n">
        <v>300000</v>
      </c>
    </row>
    <row r="8">
      <c r="A8" t="inlineStr">
        <is>
          <t>SAFE: post-money valuation cap, €</t>
        </is>
      </c>
      <c r="B8" s="5" t="n">
        <v>3000000</v>
      </c>
    </row>
    <row r="9">
      <c r="A9" t="inlineStr">
        <is>
          <t>Seed: pre-money, €</t>
        </is>
      </c>
      <c r="B9" s="5" t="n">
        <v>6000000</v>
      </c>
    </row>
    <row r="10">
      <c r="A10" t="inlineStr">
        <is>
          <t>Seed: investment, €</t>
        </is>
      </c>
      <c r="B10" s="5" t="n">
        <v>1500000</v>
      </c>
    </row>
    <row r="11">
      <c r="A11" t="inlineStr">
        <is>
          <t>Seed: option pool after the round, %</t>
        </is>
      </c>
      <c r="B11" s="4" t="n">
        <v>0.1</v>
      </c>
    </row>
    <row r="12">
      <c r="A12" t="inlineStr">
        <is>
          <t>Series A: pre-money, €</t>
        </is>
      </c>
      <c r="B12" s="5" t="n">
        <v>20000000</v>
      </c>
    </row>
    <row r="13">
      <c r="A13" t="inlineStr">
        <is>
          <t>Series A: investment, €</t>
        </is>
      </c>
      <c r="B13" s="5" t="n">
        <v>5000000</v>
      </c>
    </row>
    <row r="14">
      <c r="A14" t="inlineStr">
        <is>
          <t>Series A: option pool after the round, %</t>
        </is>
      </c>
      <c r="B14" s="4" t="n">
        <v>0.12</v>
      </c>
    </row>
    <row r="16">
      <c r="A16" s="2" t="inlineStr">
        <is>
          <t>Intermediate calculations</t>
        </is>
      </c>
    </row>
    <row r="17">
      <c r="A17" t="inlineStr">
        <is>
          <t>SAFE stake before seed money</t>
        </is>
      </c>
      <c r="B17" s="6">
        <f>IF(B7&gt;0,MIN(0.9,B7/MIN(B8,B9)),0)</f>
        <v/>
      </c>
    </row>
    <row r="18">
      <c r="A18" t="inlineStr">
        <is>
          <t>Seed fund stake</t>
        </is>
      </c>
      <c r="B18" s="6">
        <f>B10/(B9+B10)</f>
        <v/>
      </c>
    </row>
    <row r="19">
      <c r="A19" t="inlineStr">
        <is>
          <t>Dilution factor for existing holders (seed)</t>
        </is>
      </c>
      <c r="B19" s="6">
        <f>1-B18-B11</f>
        <v/>
      </c>
    </row>
    <row r="20">
      <c r="A20" t="inlineStr">
        <is>
          <t>Pool after seed</t>
        </is>
      </c>
      <c r="B20" s="6">
        <f>B11</f>
        <v/>
      </c>
    </row>
    <row r="21">
      <c r="A21" t="inlineStr">
        <is>
          <t>Series A fund stake</t>
        </is>
      </c>
      <c r="B21" s="6">
        <f>B13/(B12+B13)</f>
        <v/>
      </c>
    </row>
    <row r="22">
      <c r="A22" t="inlineStr">
        <is>
          <t>Dilution factor (Series A)</t>
        </is>
      </c>
      <c r="B22" s="6">
        <f>IF(B14-B20*(1-B21-B14)/(1-B20)&lt;0,1-B21,(1-B21-B14)/(1-B20))</f>
        <v/>
      </c>
    </row>
    <row r="23">
      <c r="A23" t="inlineStr">
        <is>
          <t>Pool top-up in Series A</t>
        </is>
      </c>
      <c r="B23" s="6">
        <f>MAX(0,B14-B20*B22)</f>
        <v/>
      </c>
    </row>
    <row r="26">
      <c r="A26" s="7" t="inlineStr">
        <is>
          <t>Holder</t>
        </is>
      </c>
      <c r="B26" s="7" t="inlineStr">
        <is>
          <t>Start</t>
        </is>
      </c>
      <c r="C26" s="7" t="inlineStr">
        <is>
          <t>After seed</t>
        </is>
      </c>
      <c r="D26" s="7" t="inlineStr">
        <is>
          <t>After Series A</t>
        </is>
      </c>
      <c r="E26" s="7" t="inlineStr">
        <is>
          <t>Stake value after A</t>
        </is>
      </c>
    </row>
    <row r="27">
      <c r="A27" s="8">
        <f>B4</f>
        <v/>
      </c>
      <c r="B27" s="9">
        <f>B6</f>
        <v/>
      </c>
      <c r="C27" s="9">
        <f>B6*(1-B17)*B19</f>
        <v/>
      </c>
      <c r="D27" s="9">
        <f>C27*B22</f>
        <v/>
      </c>
      <c r="E27" s="10">
        <f>D27*(B12+B13)</f>
        <v/>
      </c>
    </row>
    <row r="28">
      <c r="A28" s="8">
        <f>B5</f>
        <v/>
      </c>
      <c r="B28" s="9">
        <f>1-B6</f>
        <v/>
      </c>
      <c r="C28" s="9">
        <f>(1-B6)*(1-B17)*B19</f>
        <v/>
      </c>
      <c r="D28" s="9">
        <f>C28*B22</f>
        <v/>
      </c>
      <c r="E28" s="10">
        <f>D28*(B12+B13)</f>
        <v/>
      </c>
    </row>
    <row r="29">
      <c r="A29" s="8" t="inlineStr">
        <is>
          <t>Angel (SAFE)</t>
        </is>
      </c>
      <c r="B29" s="9" t="n">
        <v>0</v>
      </c>
      <c r="C29" s="9">
        <f>B17*B19</f>
        <v/>
      </c>
      <c r="D29" s="9">
        <f>C29*B22</f>
        <v/>
      </c>
      <c r="E29" s="10">
        <f>D29*(B12+B13)</f>
        <v/>
      </c>
    </row>
    <row r="30">
      <c r="A30" s="8" t="inlineStr">
        <is>
          <t>Option pool</t>
        </is>
      </c>
      <c r="B30" s="9" t="n">
        <v>0</v>
      </c>
      <c r="C30" s="9">
        <f>B20</f>
        <v/>
      </c>
      <c r="D30" s="9">
        <f>C30*B22+B23</f>
        <v/>
      </c>
      <c r="E30" s="10">
        <f>D30*(B12+B13)</f>
        <v/>
      </c>
    </row>
    <row r="31">
      <c r="A31" s="8" t="inlineStr">
        <is>
          <t>Seed fund</t>
        </is>
      </c>
      <c r="B31" s="9" t="n">
        <v>0</v>
      </c>
      <c r="C31" s="9">
        <f>B18</f>
        <v/>
      </c>
      <c r="D31" s="9">
        <f>C31*B22</f>
        <v/>
      </c>
      <c r="E31" s="10">
        <f>D31*(B12+B13)</f>
        <v/>
      </c>
    </row>
    <row r="32">
      <c r="A32" s="8" t="inlineStr">
        <is>
          <t>Series A fund</t>
        </is>
      </c>
      <c r="B32" s="9" t="n">
        <v>0</v>
      </c>
      <c r="C32" s="9" t="n">
        <v>0</v>
      </c>
      <c r="D32" s="9">
        <f>B21</f>
        <v/>
      </c>
      <c r="E32" s="10">
        <f>D32*(B12+B13)</f>
        <v/>
      </c>
    </row>
    <row r="33">
      <c r="A33" s="2" t="inlineStr">
        <is>
          <t>Total</t>
        </is>
      </c>
      <c r="B33" s="11">
        <f>SUM(B27:B32)</f>
        <v/>
      </c>
      <c r="C33" s="11">
        <f>SUM(C27:C32)</f>
        <v/>
      </c>
      <c r="D33" s="11">
        <f>SUM(D27:D32)</f>
        <v/>
      </c>
    </row>
    <row r="35">
      <c r="A35" s="2" t="inlineStr">
        <is>
          <t>Founders' effective seed pre-money, €</t>
        </is>
      </c>
      <c r="B35" s="12">
        <f>(C27+C28)*(B9+B10)</f>
        <v/>
      </c>
    </row>
    <row r="36">
      <c r="A36" t="inlineStr">
        <is>
          <t>Headline pre-money minus what the option pool and the SAFE took.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Exit proceeds</t>
        </is>
      </c>
    </row>
    <row r="3">
      <c r="A3" t="inlineStr">
        <is>
          <t>Seed fund preference, x</t>
        </is>
      </c>
      <c r="B3" s="13" t="n">
        <v>1</v>
      </c>
    </row>
    <row r="4">
      <c r="A4" t="inlineStr">
        <is>
          <t>Series A fund preference, x</t>
        </is>
      </c>
      <c r="B4" s="13" t="n">
        <v>1</v>
      </c>
    </row>
    <row r="5">
      <c r="A5" s="2" t="inlineStr">
        <is>
          <t>Sale price, €</t>
        </is>
      </c>
      <c r="B5" s="14" t="n">
        <v>5000000</v>
      </c>
      <c r="C5" s="14" t="n">
        <v>30000000</v>
      </c>
      <c r="D5" s="14" t="n">
        <v>100000000</v>
      </c>
    </row>
    <row r="6">
      <c r="A6" s="2" t="inlineStr">
        <is>
          <t>Who receives</t>
        </is>
      </c>
    </row>
    <row r="7">
      <c r="A7" t="inlineStr">
        <is>
          <t>Series A fund</t>
        </is>
      </c>
      <c r="B7" s="15">
        <f>IF('Cap table'!$D$32*B$5&gt;=$B$4*'Cap table'!$B$13,'Cap table'!$D$32*B$5,MIN($B$4*'Cap table'!$B$13,B$5))</f>
        <v/>
      </c>
      <c r="C7" s="15">
        <f>IF('Cap table'!$D$32*C$5&gt;=$B$4*'Cap table'!$B$13,'Cap table'!$D$32*C$5,MIN($B$4*'Cap table'!$B$13,C$5))</f>
        <v/>
      </c>
      <c r="D7" s="15">
        <f>IF('Cap table'!$D$32*D$5&gt;=$B$4*'Cap table'!$B$13,'Cap table'!$D$32*D$5,MIN($B$4*'Cap table'!$B$13,D$5))</f>
        <v/>
      </c>
    </row>
    <row r="8">
      <c r="A8" t="inlineStr">
        <is>
          <t>Seed fund</t>
        </is>
      </c>
      <c r="B8" s="15">
        <f>IF('Cap table'!$D$31*B$5&gt;=$B$3*'Cap table'!$B$10,'Cap table'!$D$31*B$5,MIN($B$3*'Cap table'!$B$10,B$5-B7))</f>
        <v/>
      </c>
      <c r="C8" s="15">
        <f>IF('Cap table'!$D$31*C$5&gt;=$B$3*'Cap table'!$B$10,'Cap table'!$D$31*C$5,MIN($B$3*'Cap table'!$B$10,C$5-C7))</f>
        <v/>
      </c>
      <c r="D8" s="15">
        <f>IF('Cap table'!$D$31*D$5&gt;=$B$3*'Cap table'!$B$10,'Cap table'!$D$31*D$5,MIN($B$3*'Cap table'!$B$10,D$5-D7))</f>
        <v/>
      </c>
    </row>
    <row r="9">
      <c r="A9" t="inlineStr">
        <is>
          <t>Common (founders, SAFE, pool)</t>
        </is>
      </c>
      <c r="B9" s="15">
        <f>MAX(0,B$5-B7-B8)</f>
        <v/>
      </c>
      <c r="C9" s="15">
        <f>MAX(0,C$5-C7-C8)</f>
        <v/>
      </c>
      <c r="D9" s="15">
        <f>MAX(0,D$5-D7-D8)</f>
        <v/>
      </c>
    </row>
    <row r="10">
      <c r="A10">
        <f>'Cap table'!B4</f>
        <v/>
      </c>
      <c r="B10" s="15">
        <f>B9*'Cap table'!$D$27/SUM('Cap table'!$D$27:$D$30)</f>
        <v/>
      </c>
      <c r="C10" s="15">
        <f>C9*'Cap table'!$D$27/SUM('Cap table'!$D$27:$D$30)</f>
        <v/>
      </c>
      <c r="D10" s="15">
        <f>D9*'Cap table'!$D$27/SUM('Cap table'!$D$27:$D$30)</f>
        <v/>
      </c>
    </row>
    <row r="11">
      <c r="A11">
        <f>'Cap table'!B5</f>
        <v/>
      </c>
      <c r="B11" s="15">
        <f>B9*'Cap table'!$D$28/SUM('Cap table'!$D$27:$D$30)</f>
        <v/>
      </c>
      <c r="C11" s="15">
        <f>C9*'Cap table'!$D$28/SUM('Cap table'!$D$27:$D$30)</f>
        <v/>
      </c>
      <c r="D11" s="15">
        <f>D9*'Cap table'!$D$28/SUM('Cap table'!$D$27:$D$30)</f>
        <v/>
      </c>
    </row>
    <row r="13">
      <c r="A13" t="inlineStr">
        <is>
          <t>Simplified model: 1x non-participating; Series A is paid first; each investor takes the larger of its preference and its stake. Founder rows are their part of the common proceeds.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1" t="inlineStr">
        <is>
          <t>SL log: shares and entries</t>
        </is>
      </c>
    </row>
    <row r="3" ht="48" customHeight="1">
      <c r="A3" s="16" t="inlineStr">
        <is>
          <t>General meeting date</t>
        </is>
      </c>
      <c r="B3" s="16" t="inlineStr">
        <is>
          <t>Deed date</t>
        </is>
      </c>
      <c r="C3" s="16" t="inlineStr">
        <is>
          <t>Notary, protocol no.</t>
        </is>
      </c>
      <c r="D3" s="16" t="inlineStr">
        <is>
          <t>Commercial Registry entry</t>
        </is>
      </c>
      <c r="E3" s="16" t="inlineStr">
        <is>
          <t>Member</t>
        </is>
      </c>
      <c r="F3" s="16" t="inlineStr">
        <is>
          <t>Share numbers (from–to)</t>
        </is>
      </c>
      <c r="G3" s="16" t="inlineStr">
        <is>
          <t>Number of shares</t>
        </is>
      </c>
      <c r="H3" s="16" t="inlineStr">
        <is>
          <t>Nominal per share, €</t>
        </is>
      </c>
      <c r="I3" s="16" t="inlineStr">
        <is>
          <t>Premium per share, €</t>
        </is>
      </c>
      <c r="J3" s="16" t="inlineStr">
        <is>
          <t>Contribution, €</t>
        </is>
      </c>
      <c r="K3" s="16" t="inlineStr">
        <is>
          <t>Register of members entry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17">
        <f>IF(G4="","",G4*(H4+I4))</f>
        <v/>
      </c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17">
        <f>IF(G5="","",G5*(H5+I5))</f>
        <v/>
      </c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17">
        <f>IF(G6="","",G6*(H6+I6))</f>
        <v/>
      </c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17">
        <f>IF(G7="","",G7*(H7+I7))</f>
        <v/>
      </c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17">
        <f>IF(G8="","",G8*(H8+I8))</f>
        <v/>
      </c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17">
        <f>IF(G9="","",G9*(H9+I9))</f>
        <v/>
      </c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17">
        <f>IF(G10="","",G10*(H10+I10))</f>
        <v/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17">
        <f>IF(G11="","",G11*(H11+I11))</f>
        <v/>
      </c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17">
        <f>IF(G12="","",G12*(H12+I12))</f>
        <v/>
      </c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17">
        <f>IF(G13="","",G13*(H13+I13))</f>
        <v/>
      </c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17">
        <f>IF(G14="","",G14*(H14+I14))</f>
        <v/>
      </c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17">
        <f>IF(G15="","",G15*(H15+I15))</f>
        <v/>
      </c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17">
        <f>IF(G16="","",G16*(H16+I16))</f>
        <v/>
      </c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17">
        <f>IF(G17="","",G17*(H17+I17))</f>
        <v/>
      </c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17">
        <f>IF(G18="","",G18*(H18+I18))</f>
        <v/>
      </c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17">
        <f>IF(G19="","",G19*(H19+I19))</f>
        <v/>
      </c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17">
        <f>IF(G20="","",G20*(H20+I20))</f>
        <v/>
      </c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17">
        <f>IF(G21="","",G21*(H21+I21))</f>
        <v/>
      </c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17">
        <f>IF(G22="","",G22*(H22+I22))</f>
        <v/>
      </c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17">
        <f>IF(G23="","",G23*(H23+I23))</f>
        <v/>
      </c>
      <c r="K23" s="3" t="n"/>
    </row>
    <row r="25">
      <c r="A25" t="inlineStr">
        <is>
          <t>Contribution = number × (nominal + premium). Share numbers and entries must match the deed and the register of members.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2026-10-04T14:30:20Z</dcterms:created>
  <dcterms:modified xmlns:dcterms="http://purl.org/dc/terms/" xmlns:xsi="http://www.w3.org/2001/XMLSchema-instance" xsi:type="dcterms:W3CDTF">2026-10-04T14:30:20Z</dcterms:modified>
</cp:coreProperties>
</file>